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75" windowWidth="21435" windowHeight="12300" activeTab="0"/>
  </bookViews>
  <sheets>
    <sheet name="стр.1_5" sheetId="1" r:id="rId1"/>
  </sheets>
  <externalReferences>
    <externalReference r:id="rId4"/>
    <externalReference r:id="rId5"/>
    <externalReference r:id="rId6"/>
  </externalReferences>
  <definedNames>
    <definedName name="TABLE" localSheetId="0">'стр.1_5'!$A$7:$H$45</definedName>
    <definedName name="_xlnm.Print_Titles" localSheetId="0">'стр.1_5'!$7:$7</definedName>
    <definedName name="_xlnm.Print_Area" localSheetId="0">'стр.1_5'!$A$1:$H$49</definedName>
  </definedNames>
  <calcPr fullCalcOnLoad="1"/>
</workbook>
</file>

<file path=xl/sharedStrings.xml><?xml version="1.0" encoding="utf-8"?>
<sst xmlns="http://schemas.openxmlformats.org/spreadsheetml/2006/main" count="120" uniqueCount="96">
  <si>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</si>
  <si>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</si>
  <si>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</si>
  <si>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</si>
  <si>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</si>
  <si>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</si>
  <si>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</si>
  <si>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</si>
  <si>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</si>
  <si>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</si>
  <si>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</si>
  <si>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</si>
  <si>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</si>
  <si>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</si>
  <si>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</si>
  <si>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</si>
  <si>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</si>
  <si>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</si>
  <si>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</si>
  <si>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</si>
  <si>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</si>
  <si>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</si>
  <si>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</si>
  <si>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</si>
  <si>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</si>
  <si>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</si>
  <si>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</si>
  <si>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</si>
  <si>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</si>
  <si>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</si>
  <si>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</si>
  <si>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</si>
  <si>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</si>
  <si>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</si>
  <si>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</si>
  <si>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</si>
  <si>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</si>
  <si>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</si>
  <si>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</si>
  <si>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</si>
  <si>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</si>
  <si>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</si>
  <si>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</si>
  <si>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</si>
  <si>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</si>
  <si>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</si>
  <si>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</si>
  <si>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</si>
  <si>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</si>
  <si>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</si>
  <si>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</si>
  <si>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</si>
  <si>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</si>
  <si>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</si>
  <si>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Предложения 
на расчетный период регулирования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</si>
  <si>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</si>
  <si>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Фактические показатели 
за год, предшествующий базовому периоду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</si>
  <si>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</si>
  <si>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</si>
  <si>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</si>
  <si>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</si>
  <si>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</si>
  <si>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</si>
  <si>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</si>
  <si>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</si>
  <si>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</si>
  <si>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</si>
  <si>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</si>
  <si>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</si>
  <si>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</si>
  <si>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</si>
  <si>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</si>
  <si>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</si>
  <si>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</si>
  <si>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</si>
  <si>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</si>
  <si>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</si>
  <si>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</si>
  <si>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</si>
  <si>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</si>
  <si>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</si>
  <si>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отсутствует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</si>
  <si>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</si>
  <si>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Энергетический паспорт с программой энергоэффективности – зарегистрирован в Минэнерго за № 86418/Э-030/О/2011</t>
  </si>
  <si>
    <t>Экономия от снижения технологических потерь</t>
  </si>
  <si>
    <t>4.3.1.</t>
  </si>
  <si>
    <t>1 п/г - 4,71%</t>
  </si>
  <si>
    <t>2 п/г - 5,53%</t>
  </si>
  <si>
    <t>Энергетический паспорт с программой энергоэффективности – зарегистрирован в Минэнерго за №10783/Э-068/2016</t>
  </si>
  <si>
    <t>4,71%,   5,53%</t>
  </si>
  <si>
    <t>Энергетический паспорт с программой энергоэффективности – зарегистрирован в Минэнерго за №10783/Э-068/2017</t>
  </si>
  <si>
    <t>Энергетический паспорт с программой энергоэффективности – зарегистрирован в Минэнерго за №10783/Э-068/2018</t>
  </si>
  <si>
    <t>Энергетический паспорт с программой энергоэффективности – зарегистрирован в Минэнерго за №10783/Э-068/2019</t>
  </si>
  <si>
    <t>Энергетический паспорт с программой энергоэффективности – зарегистрирован в Минэнерго за №10783/Э-068/2020</t>
  </si>
  <si>
    <t>Директор по финансам и экономике</t>
  </si>
  <si>
    <t>Т.В.Камышеевва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</si>
</sst>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#,##0.000"/>
    <numFmt numFmtId="180" formatCode="0.000%"/>
    <numFmt numFmtId="181" formatCode="0.0000%"/>
    <numFmt numFmtId="182" formatCode="0.0%"/>
    <numFmt numFmtId="183" formatCode="#,##0.0"/>
    <numFmt numFmtId="184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left" vertical="top" wrapText="1"/>
    </xf>
    <xf numFmtId="0" fontId="1" fillId="32" borderId="0" xfId="0" applyFont="1" applyFill="1" applyAlignment="1">
      <alignment vertical="top"/>
    </xf>
    <xf numFmtId="0" fontId="4" fillId="32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2" fontId="1" fillId="32" borderId="13" xfId="0" applyNumberFormat="1" applyFont="1" applyFill="1" applyBorder="1" applyAlignment="1">
      <alignment horizontal="center" vertical="center"/>
    </xf>
    <xf numFmtId="10" fontId="1" fillId="32" borderId="13" xfId="0" applyNumberFormat="1" applyFont="1" applyFill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4" fontId="1" fillId="0" borderId="13" xfId="0" applyNumberFormat="1" applyFont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9" fontId="1" fillId="32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9" fontId="1" fillId="0" borderId="13" xfId="0" applyNumberFormat="1" applyFont="1" applyBorder="1" applyAlignment="1">
      <alignment horizontal="center" vertical="center"/>
    </xf>
    <xf numFmtId="184" fontId="1" fillId="32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0" fontId="1" fillId="0" borderId="13" xfId="0" applyNumberFormat="1" applyFont="1" applyFill="1" applyBorder="1" applyAlignment="1">
      <alignment horizontal="center" vertical="center"/>
    </xf>
    <xf numFmtId="10" fontId="1" fillId="0" borderId="14" xfId="0" applyNumberFormat="1" applyFont="1" applyFill="1" applyBorder="1" applyAlignment="1">
      <alignment horizontal="center" vertical="center"/>
    </xf>
    <xf numFmtId="10" fontId="1" fillId="0" borderId="1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top" wrapText="1"/>
    </xf>
    <xf numFmtId="0" fontId="2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na.Borzenkova\Desktop\&#1056;&#1072;&#1073;&#1086;&#1090;&#1072;\&#1069;&#1083;&#1077;&#1082;&#1090;&#1088;&#1086;&#1101;&#1085;&#1077;&#1088;&#1075;&#1080;&#1103;%20&#1056;&#1069;&#1050;\&#1085;&#1072;%202018\&#1041;&#1072;&#1079;&#1072;_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na.Borzenkova\Desktop\&#1056;&#1072;&#1073;&#1086;&#1090;&#1072;\&#1069;&#1083;&#1077;&#1082;&#1090;&#1088;&#1086;&#1101;&#1085;&#1077;&#1088;&#1075;&#1080;&#1103;%20&#1056;&#1069;&#1050;\&#1085;&#1072;%202019\&#1041;&#1072;&#1079;&#1072;_2019_&#1101;&#1085;&#1093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na.Borzenkova\Desktop\&#1056;&#1072;&#1073;&#1086;&#1090;&#1072;\2017\&#1086;&#1090;&#1095;&#1077;&#1090;%20&#1087;&#1086;%20&#1087;&#1088;&#1086;&#1076;&#1072;&#1078;&#1072;&#1084;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оц.развитие"/>
      <sheetName val="Факт рэк_2016"/>
      <sheetName val="Оборотно-сальдовая 2016"/>
      <sheetName val="Услуги цехов"/>
      <sheetName val="К на предачу"/>
      <sheetName val="Шевцова"/>
      <sheetName val="Амортизация 1кв"/>
      <sheetName val="3. План передачи2018_П.1.30"/>
      <sheetName val="21. Рем_Оборуд"/>
      <sheetName val="22. Рем_ЗдСооруж"/>
      <sheetName val="23. КИПиА"/>
      <sheetName val="таблица 7"/>
      <sheetName val="прочие"/>
      <sheetName val="Формы"/>
      <sheetName val="1. КапВлож"/>
      <sheetName val="19_Сарех 2017"/>
      <sheetName val="Управленческие расходы"/>
    </sheetNames>
    <sheetDataSet>
      <sheetData sheetId="2">
        <row r="8">
          <cell r="R8">
            <v>4970.772641624671</v>
          </cell>
          <cell r="U8">
            <v>9267.376155399988</v>
          </cell>
        </row>
        <row r="9">
          <cell r="R9">
            <v>627.6051172805944</v>
          </cell>
          <cell r="U9">
            <v>632.6227723877626</v>
          </cell>
        </row>
        <row r="11">
          <cell r="R11">
            <v>247.7641908952832</v>
          </cell>
          <cell r="U11">
            <v>2506.3292982072135</v>
          </cell>
        </row>
        <row r="13">
          <cell r="R13">
            <v>3905.200376578305</v>
          </cell>
          <cell r="U13">
            <v>4154.618587614677</v>
          </cell>
        </row>
        <row r="43">
          <cell r="R43">
            <v>2601.377693756936</v>
          </cell>
          <cell r="U43">
            <v>3079.8006197962327</v>
          </cell>
        </row>
        <row r="62">
          <cell r="U62">
            <v>2190.7225589736227</v>
          </cell>
        </row>
        <row r="64">
          <cell r="U64">
            <v>14537.899334169844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з. уровень расходов "/>
      <sheetName val="Перечень"/>
      <sheetName val="соц.развитие"/>
      <sheetName val="ОСВ 2017"/>
      <sheetName val="Факт рэк_2017"/>
      <sheetName val="Справочник"/>
      <sheetName val="Оборотно-сальдовая 2017"/>
      <sheetName val="Услуги цехов"/>
      <sheetName val="ТО"/>
      <sheetName val="К на предачу"/>
      <sheetName val="Амортизация 1кв"/>
      <sheetName val="таблица 7"/>
      <sheetName val="прочие"/>
      <sheetName val="Формы"/>
      <sheetName val="Управленческие расходы"/>
      <sheetName val="Оборудование 2019-2023"/>
      <sheetName val="21. Рем_Оборуд"/>
      <sheetName val="22. Рем_ЗдСооруж"/>
      <sheetName val="23. КИПиА_2019-2023"/>
      <sheetName val="24. ЭлЭн_эн.хоз_2017"/>
      <sheetName val="25. Вода_эн.хоз_2017"/>
      <sheetName val="26. Тепло_эн.хоз"/>
      <sheetName val="27. Дизтопливо"/>
      <sheetName val="28. МаслХоз"/>
    </sheetNames>
    <sheetDataSet>
      <sheetData sheetId="4">
        <row r="8">
          <cell r="U8">
            <v>5085.063503267899</v>
          </cell>
          <cell r="AA8">
            <v>6959.93946314339</v>
          </cell>
          <cell r="AD8">
            <v>5641.467062718091</v>
          </cell>
          <cell r="AG8">
            <v>6304.234749804183</v>
          </cell>
          <cell r="AJ8">
            <v>6503.100131478986</v>
          </cell>
          <cell r="AM8">
            <v>7305.238754809302</v>
          </cell>
        </row>
        <row r="9">
          <cell r="U9">
            <v>377.1700478126233</v>
          </cell>
          <cell r="AA9">
            <v>303.1318039034605</v>
          </cell>
          <cell r="AD9">
            <v>60.734716476656715</v>
          </cell>
          <cell r="AG9">
            <v>164.66188885447812</v>
          </cell>
          <cell r="AJ9">
            <v>132.02660965062816</v>
          </cell>
          <cell r="AM9">
            <v>292.1789789796605</v>
          </cell>
        </row>
        <row r="11">
          <cell r="U11">
            <v>238.9547448286659</v>
          </cell>
          <cell r="AA11">
            <v>319.5396273553683</v>
          </cell>
          <cell r="AD11">
            <v>153.42168148154693</v>
          </cell>
          <cell r="AG11">
            <v>440.8966629518229</v>
          </cell>
          <cell r="AJ11">
            <v>387.4635139305824</v>
          </cell>
          <cell r="AM11">
            <v>730.2692675369764</v>
          </cell>
        </row>
        <row r="14">
          <cell r="U14">
            <v>4302.600860454676</v>
          </cell>
          <cell r="AA14">
            <v>4023.9576728250836</v>
          </cell>
          <cell r="AD14">
            <v>3490.979646642745</v>
          </cell>
          <cell r="AG14">
            <v>3665.5286289748824</v>
          </cell>
          <cell r="AJ14">
            <v>3848.8050604236264</v>
          </cell>
          <cell r="AM14">
            <v>4041.245313444808</v>
          </cell>
        </row>
        <row r="44">
          <cell r="U44">
            <v>3347.883242152391</v>
          </cell>
          <cell r="AA44">
            <v>3160.2762968812444</v>
          </cell>
          <cell r="AD44">
            <v>5865.036224601264</v>
          </cell>
          <cell r="AG44">
            <v>7234.686707816748</v>
          </cell>
          <cell r="AJ44">
            <v>7253.358103395981</v>
          </cell>
          <cell r="AM44">
            <v>7290.926178820646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НИТ_02"/>
      <sheetName val="03"/>
      <sheetName val="НИТ_03"/>
      <sheetName val="04"/>
      <sheetName val="НИТ_04"/>
      <sheetName val="05"/>
      <sheetName val="НИТ_05"/>
      <sheetName val="06"/>
      <sheetName val="НИТ_06"/>
      <sheetName val="07"/>
      <sheetName val="НИТ_07"/>
      <sheetName val="08"/>
      <sheetName val="НИТ_08"/>
      <sheetName val="09"/>
      <sheetName val="НИТ_09"/>
      <sheetName val="10"/>
      <sheetName val="НИТ_10"/>
      <sheetName val="11"/>
      <sheetName val="НИТ_11"/>
      <sheetName val="12"/>
      <sheetName val="НИТ_12"/>
    </sheetNames>
    <sheetDataSet>
      <sheetData sheetId="22">
        <row r="30">
          <cell r="C30">
            <v>5002487.86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tabSelected="1" zoomScale="70" zoomScaleNormal="70" zoomScaleSheetLayoutView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4" sqref="H14"/>
    </sheetView>
  </sheetViews>
  <sheetFormatPr defaultColWidth="9.00390625" defaultRowHeight="12.75"/>
  <cols>
    <col min="1" max="1" width="6.625" style="1" customWidth="1"/>
    <col min="2" max="2" width="47.00390625" style="1" customWidth="1"/>
    <col min="3" max="3" width="18.625" style="1" customWidth="1"/>
    <col min="4" max="4" width="27.625" style="6" hidden="1" customWidth="1"/>
    <col min="5" max="5" width="23.375" style="6" hidden="1" customWidth="1"/>
    <col min="6" max="6" width="21.00390625" style="6" customWidth="1"/>
    <col min="7" max="7" width="0.6171875" style="6" hidden="1" customWidth="1"/>
    <col min="8" max="8" width="21.75390625" style="6" customWidth="1"/>
    <col min="9" max="9" width="21.875" style="6" customWidth="1"/>
    <col min="10" max="12" width="21.875" style="1" customWidth="1"/>
    <col min="13" max="13" width="20.125" style="1" customWidth="1"/>
    <col min="14" max="16384" width="9.125" style="1" customWidth="1"/>
  </cols>
  <sheetData>
    <row r="1" spans="12:13" ht="81.75" customHeight="1">
      <c r="L1" s="55" t="s">
        <v>57</v>
      </c>
      <c r="M1" s="55"/>
    </row>
    <row r="4" spans="1:13" ht="31.5" customHeight="1">
      <c r="A4" s="50" t="s">
        <v>79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4:13" ht="15.75">
      <c r="D6" s="6">
        <v>2016</v>
      </c>
      <c r="E6" s="6">
        <v>2017</v>
      </c>
      <c r="F6" s="6">
        <v>2017</v>
      </c>
      <c r="G6" s="6">
        <v>2018</v>
      </c>
      <c r="H6" s="6">
        <v>2018</v>
      </c>
      <c r="I6" s="6">
        <v>2019</v>
      </c>
      <c r="J6" s="6">
        <v>2020</v>
      </c>
      <c r="K6" s="6">
        <v>2021</v>
      </c>
      <c r="L6" s="6">
        <v>2022</v>
      </c>
      <c r="M6" s="6">
        <v>2023</v>
      </c>
    </row>
    <row r="7" spans="1:13" s="2" customFormat="1" ht="82.5" customHeight="1">
      <c r="A7" s="8" t="s">
        <v>53</v>
      </c>
      <c r="B7" s="9" t="s">
        <v>0</v>
      </c>
      <c r="C7" s="9" t="s">
        <v>1</v>
      </c>
      <c r="D7" s="9" t="s">
        <v>56</v>
      </c>
      <c r="E7" s="9" t="s">
        <v>55</v>
      </c>
      <c r="F7" s="9" t="s">
        <v>56</v>
      </c>
      <c r="G7" s="10" t="s">
        <v>54</v>
      </c>
      <c r="H7" s="9" t="s">
        <v>55</v>
      </c>
      <c r="I7" s="10" t="s">
        <v>54</v>
      </c>
      <c r="J7" s="10" t="s">
        <v>54</v>
      </c>
      <c r="K7" s="10" t="s">
        <v>54</v>
      </c>
      <c r="L7" s="10" t="s">
        <v>54</v>
      </c>
      <c r="M7" s="44" t="s">
        <v>54</v>
      </c>
    </row>
    <row r="8" spans="1:13" s="3" customFormat="1" ht="31.5">
      <c r="A8" s="11" t="s">
        <v>2</v>
      </c>
      <c r="B8" s="22" t="s">
        <v>3</v>
      </c>
      <c r="C8" s="11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3" customFormat="1" ht="15.75">
      <c r="A9" s="11" t="s">
        <v>4</v>
      </c>
      <c r="B9" s="12" t="s">
        <v>5</v>
      </c>
      <c r="C9" s="11" t="s">
        <v>6</v>
      </c>
      <c r="D9" s="30">
        <f>4756202.09/1000</f>
        <v>4756.20209</v>
      </c>
      <c r="E9" s="30"/>
      <c r="F9" s="30">
        <f>'[3]НИТ_12'!$C$30/1000</f>
        <v>5002.48786</v>
      </c>
      <c r="G9" s="30">
        <f>+G13+G25</f>
        <v>15264.794300878337</v>
      </c>
      <c r="H9" s="30"/>
      <c r="I9" s="30">
        <f>+I25*1.05</f>
        <v>10626.226548025867</v>
      </c>
      <c r="J9" s="30">
        <f>+J25*1.05</f>
        <v>12081.828451685324</v>
      </c>
      <c r="K9" s="30">
        <f>+K25*1.05</f>
        <v>14215.867530501977</v>
      </c>
      <c r="L9" s="30">
        <f>+L25*1.05</f>
        <v>14444.281146618718</v>
      </c>
      <c r="M9" s="30">
        <f>+M25*1.05</f>
        <v>15325.973180311446</v>
      </c>
    </row>
    <row r="10" spans="1:13" s="3" customFormat="1" ht="15.75">
      <c r="A10" s="11" t="s">
        <v>7</v>
      </c>
      <c r="B10" s="12" t="s">
        <v>8</v>
      </c>
      <c r="C10" s="11" t="s">
        <v>6</v>
      </c>
      <c r="D10" s="30">
        <f>+D9-D25</f>
        <v>-2815.948245381608</v>
      </c>
      <c r="E10" s="30"/>
      <c r="F10" s="30">
        <f>+F9-F25</f>
        <v>-3430.4588854202893</v>
      </c>
      <c r="G10" s="30"/>
      <c r="H10" s="30"/>
      <c r="I10" s="30"/>
      <c r="J10" s="30"/>
      <c r="K10" s="30"/>
      <c r="L10" s="30"/>
      <c r="M10" s="30"/>
    </row>
    <row r="11" spans="1:13" s="3" customFormat="1" ht="31.5" hidden="1">
      <c r="A11" s="11" t="s">
        <v>9</v>
      </c>
      <c r="B11" s="12" t="s">
        <v>10</v>
      </c>
      <c r="C11" s="11" t="s">
        <v>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s="3" customFormat="1" ht="15.75" hidden="1">
      <c r="A12" s="11" t="s">
        <v>11</v>
      </c>
      <c r="B12" s="12" t="s">
        <v>12</v>
      </c>
      <c r="C12" s="11" t="s">
        <v>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13" s="3" customFormat="1" ht="15.75">
      <c r="A13" s="11" t="s">
        <v>13</v>
      </c>
      <c r="B13" s="22" t="s">
        <v>14</v>
      </c>
      <c r="C13" s="11"/>
      <c r="D13" s="30"/>
      <c r="E13" s="30"/>
      <c r="F13" s="30"/>
      <c r="G13" s="30">
        <f>+G25*5%</f>
        <v>726.8949667084922</v>
      </c>
      <c r="H13" s="30"/>
      <c r="I13" s="30"/>
      <c r="J13" s="30"/>
      <c r="K13" s="30"/>
      <c r="L13" s="30"/>
      <c r="M13" s="30"/>
    </row>
    <row r="14" spans="1:13" s="3" customFormat="1" ht="78.75">
      <c r="A14" s="11" t="s">
        <v>15</v>
      </c>
      <c r="B14" s="12" t="s">
        <v>65</v>
      </c>
      <c r="C14" s="11" t="s">
        <v>16</v>
      </c>
      <c r="D14" s="25">
        <f>D10/D9</f>
        <v>-0.5920581573483158</v>
      </c>
      <c r="E14" s="25" t="e">
        <f>E10/E9</f>
        <v>#DIV/0!</v>
      </c>
      <c r="F14" s="25">
        <f>F10/F9</f>
        <v>-0.6857505668030325</v>
      </c>
      <c r="G14" s="40">
        <v>0.05</v>
      </c>
      <c r="H14" s="40"/>
      <c r="I14" s="40">
        <v>0.05</v>
      </c>
      <c r="J14" s="40">
        <v>0.05</v>
      </c>
      <c r="K14" s="40">
        <v>0.05</v>
      </c>
      <c r="L14" s="40">
        <v>0.05</v>
      </c>
      <c r="M14" s="40">
        <v>0.05</v>
      </c>
    </row>
    <row r="15" spans="1:13" s="3" customFormat="1" ht="31.5">
      <c r="A15" s="11" t="s">
        <v>17</v>
      </c>
      <c r="B15" s="22" t="s">
        <v>64</v>
      </c>
      <c r="C15" s="11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s="3" customFormat="1" ht="34.5" customHeight="1" hidden="1">
      <c r="A16" s="11" t="s">
        <v>18</v>
      </c>
      <c r="B16" s="12" t="s">
        <v>58</v>
      </c>
      <c r="C16" s="11" t="s">
        <v>19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s="3" customFormat="1" ht="34.5" hidden="1">
      <c r="A17" s="11" t="s">
        <v>20</v>
      </c>
      <c r="B17" s="12" t="s">
        <v>59</v>
      </c>
      <c r="C17" s="11" t="s">
        <v>21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7" customFormat="1" ht="18.75">
      <c r="A18" s="14" t="s">
        <v>22</v>
      </c>
      <c r="B18" s="15" t="s">
        <v>60</v>
      </c>
      <c r="C18" s="14" t="s">
        <v>19</v>
      </c>
      <c r="D18" s="41">
        <v>2.3786</v>
      </c>
      <c r="E18" s="41">
        <v>1.8315</v>
      </c>
      <c r="F18" s="46">
        <v>1.8315</v>
      </c>
      <c r="G18" s="45">
        <v>2.08646</v>
      </c>
      <c r="H18" s="46">
        <v>2.1965</v>
      </c>
      <c r="I18" s="46">
        <v>2.1179</v>
      </c>
      <c r="J18" s="46">
        <v>2.1179</v>
      </c>
      <c r="K18" s="46">
        <v>2.1179</v>
      </c>
      <c r="L18" s="46">
        <v>2.1179</v>
      </c>
      <c r="M18" s="46">
        <v>2.1179</v>
      </c>
    </row>
    <row r="19" spans="1:13" s="20" customFormat="1" ht="34.5">
      <c r="A19" s="18" t="s">
        <v>61</v>
      </c>
      <c r="B19" s="19" t="s">
        <v>82</v>
      </c>
      <c r="C19" s="18" t="s">
        <v>23</v>
      </c>
      <c r="D19" s="34">
        <v>8238.442</v>
      </c>
      <c r="E19" s="34">
        <v>9317.400000000001</v>
      </c>
      <c r="F19" s="45">
        <v>9102.657</v>
      </c>
      <c r="G19" s="45">
        <v>8896.154999999999</v>
      </c>
      <c r="H19" s="45">
        <f>4689.54+4206.53</f>
        <v>8896.07</v>
      </c>
      <c r="I19" s="45">
        <v>9953.237</v>
      </c>
      <c r="J19" s="45">
        <v>9953.237</v>
      </c>
      <c r="K19" s="45">
        <v>9953.237</v>
      </c>
      <c r="L19" s="45">
        <v>9953.237</v>
      </c>
      <c r="M19" s="45">
        <v>9953.237</v>
      </c>
    </row>
    <row r="20" spans="1:13" s="20" customFormat="1" ht="50.25">
      <c r="A20" s="18" t="s">
        <v>24</v>
      </c>
      <c r="B20" s="19" t="s">
        <v>62</v>
      </c>
      <c r="C20" s="18" t="s">
        <v>23</v>
      </c>
      <c r="D20" s="34">
        <v>8.056</v>
      </c>
      <c r="E20" s="34">
        <v>7.719</v>
      </c>
      <c r="F20" s="45">
        <f>6.137+0.02</f>
        <v>6.156999999999999</v>
      </c>
      <c r="G20" s="45">
        <v>9.362000000000002</v>
      </c>
      <c r="H20" s="45">
        <v>9.362000000000002</v>
      </c>
      <c r="I20" s="45">
        <v>37.898</v>
      </c>
      <c r="J20" s="45">
        <v>37.898</v>
      </c>
      <c r="K20" s="45">
        <v>37.898</v>
      </c>
      <c r="L20" s="45">
        <v>37.898</v>
      </c>
      <c r="M20" s="45">
        <v>37.898</v>
      </c>
    </row>
    <row r="21" spans="1:13" s="20" customFormat="1" ht="15.75">
      <c r="A21" s="53" t="s">
        <v>25</v>
      </c>
      <c r="B21" s="53" t="s">
        <v>63</v>
      </c>
      <c r="C21" s="53" t="s">
        <v>16</v>
      </c>
      <c r="D21" s="24">
        <v>0.0435</v>
      </c>
      <c r="E21" s="24" t="s">
        <v>86</v>
      </c>
      <c r="F21" s="48" t="s">
        <v>89</v>
      </c>
      <c r="G21" s="47">
        <v>0.05</v>
      </c>
      <c r="H21" s="48">
        <v>0.05</v>
      </c>
      <c r="I21" s="48">
        <v>0.05</v>
      </c>
      <c r="J21" s="48">
        <v>0.05</v>
      </c>
      <c r="K21" s="48">
        <v>0.05</v>
      </c>
      <c r="L21" s="48">
        <v>0.05</v>
      </c>
      <c r="M21" s="48">
        <v>0.05</v>
      </c>
    </row>
    <row r="22" spans="1:13" s="20" customFormat="1" ht="43.5" customHeight="1">
      <c r="A22" s="53"/>
      <c r="B22" s="53"/>
      <c r="C22" s="53"/>
      <c r="D22" s="33"/>
      <c r="E22" s="33" t="s">
        <v>87</v>
      </c>
      <c r="F22" s="49"/>
      <c r="G22" s="47">
        <v>0.05</v>
      </c>
      <c r="H22" s="49"/>
      <c r="I22" s="49"/>
      <c r="J22" s="49"/>
      <c r="K22" s="49"/>
      <c r="L22" s="49"/>
      <c r="M22" s="49"/>
    </row>
    <row r="23" spans="1:13" s="20" customFormat="1" ht="126">
      <c r="A23" s="18" t="s">
        <v>26</v>
      </c>
      <c r="B23" s="19" t="s">
        <v>66</v>
      </c>
      <c r="C23" s="18"/>
      <c r="D23" s="31" t="s">
        <v>83</v>
      </c>
      <c r="E23" s="31" t="s">
        <v>83</v>
      </c>
      <c r="F23" s="31" t="s">
        <v>88</v>
      </c>
      <c r="G23" s="31"/>
      <c r="H23" s="31" t="s">
        <v>88</v>
      </c>
      <c r="I23" s="31" t="s">
        <v>90</v>
      </c>
      <c r="J23" s="31" t="s">
        <v>91</v>
      </c>
      <c r="K23" s="31" t="s">
        <v>92</v>
      </c>
      <c r="L23" s="31" t="s">
        <v>93</v>
      </c>
      <c r="M23" s="31"/>
    </row>
    <row r="24" spans="1:13" s="3" customFormat="1" ht="66" hidden="1">
      <c r="A24" s="11" t="s">
        <v>27</v>
      </c>
      <c r="B24" s="12" t="s">
        <v>67</v>
      </c>
      <c r="C24" s="11" t="s">
        <v>21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3" customFormat="1" ht="47.25">
      <c r="A25" s="11" t="s">
        <v>28</v>
      </c>
      <c r="B25" s="22" t="s">
        <v>29</v>
      </c>
      <c r="C25" s="11"/>
      <c r="D25" s="30">
        <f>+D26+D31</f>
        <v>7572.150335381608</v>
      </c>
      <c r="E25" s="30">
        <f>+E26+E31+E32+E33</f>
        <v>3893.9500000000003</v>
      </c>
      <c r="F25" s="30">
        <f>+F26+F31</f>
        <v>8432.94674542029</v>
      </c>
      <c r="G25" s="30">
        <f>+'[1]Факт рэк_2016'!$U$64</f>
        <v>14537.899334169844</v>
      </c>
      <c r="H25" s="30">
        <v>4224.9</v>
      </c>
      <c r="I25" s="30">
        <f>+I26+I31</f>
        <v>10120.215760024634</v>
      </c>
      <c r="J25" s="30">
        <f>+J26+J31</f>
        <v>11506.503287319356</v>
      </c>
      <c r="K25" s="30">
        <f>+K26+K31</f>
        <v>13538.92145762093</v>
      </c>
      <c r="L25" s="30">
        <f>+L26+L31</f>
        <v>13756.458234874968</v>
      </c>
      <c r="M25" s="30">
        <f>+M26+M31</f>
        <v>14596.164933629949</v>
      </c>
    </row>
    <row r="26" spans="1:13" s="43" customFormat="1" ht="69">
      <c r="A26" s="36" t="s">
        <v>30</v>
      </c>
      <c r="B26" s="38" t="s">
        <v>69</v>
      </c>
      <c r="C26" s="36" t="s">
        <v>6</v>
      </c>
      <c r="D26" s="42">
        <f>+'[1]Факт рэк_2016'!$R$8</f>
        <v>4970.772641624671</v>
      </c>
      <c r="E26" s="42">
        <v>3287.16</v>
      </c>
      <c r="F26" s="42">
        <f>+'[2]Факт рэк_2017'!$U$8</f>
        <v>5085.063503267899</v>
      </c>
      <c r="G26" s="42">
        <f>+'[1]Факт рэк_2016'!$U$8</f>
        <v>9267.376155399988</v>
      </c>
      <c r="H26" s="42">
        <v>3374.7</v>
      </c>
      <c r="I26" s="42">
        <f>+'[2]Факт рэк_2017'!$AA$8</f>
        <v>6959.93946314339</v>
      </c>
      <c r="J26" s="42">
        <f>+'[2]Факт рэк_2017'!$AD$8</f>
        <v>5641.467062718091</v>
      </c>
      <c r="K26" s="42">
        <f>+'[2]Факт рэк_2017'!$AG$8</f>
        <v>6304.234749804183</v>
      </c>
      <c r="L26" s="42">
        <f>+'[2]Факт рэк_2017'!$AJ$8</f>
        <v>6503.100131478986</v>
      </c>
      <c r="M26" s="42">
        <f>+'[2]Факт рэк_2017'!$AM$8</f>
        <v>7305.238754809302</v>
      </c>
    </row>
    <row r="27" spans="1:13" s="3" customFormat="1" ht="15.75">
      <c r="A27" s="11"/>
      <c r="B27" s="12" t="s">
        <v>68</v>
      </c>
      <c r="C27" s="11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3" customFormat="1" ht="15.75">
      <c r="A28" s="11"/>
      <c r="B28" s="12" t="s">
        <v>31</v>
      </c>
      <c r="C28" s="11"/>
      <c r="D28" s="30">
        <f>+'[1]Факт рэк_2016'!$R$13</f>
        <v>3905.200376578305</v>
      </c>
      <c r="E28" s="30">
        <v>2519.13</v>
      </c>
      <c r="F28" s="30">
        <f>+'[2]Факт рэк_2017'!$U$14</f>
        <v>4302.600860454676</v>
      </c>
      <c r="G28" s="30">
        <f>+'[1]Факт рэк_2016'!$U$13</f>
        <v>4154.618587614677</v>
      </c>
      <c r="H28" s="30">
        <v>2586.21</v>
      </c>
      <c r="I28" s="30">
        <f>+'[2]Факт рэк_2017'!$AA$14</f>
        <v>4023.9576728250836</v>
      </c>
      <c r="J28" s="30">
        <f>+'[2]Факт рэк_2017'!$AD$14</f>
        <v>3490.979646642745</v>
      </c>
      <c r="K28" s="30">
        <f>+'[2]Факт рэк_2017'!$AG$14</f>
        <v>3665.5286289748824</v>
      </c>
      <c r="L28" s="30">
        <f>+'[2]Факт рэк_2017'!$AJ$14</f>
        <v>3848.8050604236264</v>
      </c>
      <c r="M28" s="30">
        <f>+'[2]Факт рэк_2017'!$AM$14</f>
        <v>4041.245313444808</v>
      </c>
    </row>
    <row r="29" spans="1:13" s="3" customFormat="1" ht="15.75">
      <c r="A29" s="11"/>
      <c r="B29" s="12" t="s">
        <v>32</v>
      </c>
      <c r="C29" s="11"/>
      <c r="D29" s="30">
        <f>+'[1]Факт рэк_2016'!$R$11</f>
        <v>247.7641908952832</v>
      </c>
      <c r="E29" s="30">
        <v>17.03</v>
      </c>
      <c r="F29" s="30">
        <f>+'[2]Факт рэк_2017'!$U$11</f>
        <v>238.9547448286659</v>
      </c>
      <c r="G29" s="30">
        <f>+'[1]Факт рэк_2016'!$U$11</f>
        <v>2506.3292982072135</v>
      </c>
      <c r="H29" s="30">
        <v>17.49</v>
      </c>
      <c r="I29" s="30">
        <f>+'[2]Факт рэк_2017'!$AA$11</f>
        <v>319.5396273553683</v>
      </c>
      <c r="J29" s="30">
        <f>+'[2]Факт рэк_2017'!$AD$11</f>
        <v>153.42168148154693</v>
      </c>
      <c r="K29" s="30">
        <f>+'[2]Факт рэк_2017'!$AG$11</f>
        <v>440.8966629518229</v>
      </c>
      <c r="L29" s="30">
        <f>+'[2]Факт рэк_2017'!$AJ$11</f>
        <v>387.4635139305824</v>
      </c>
      <c r="M29" s="30">
        <f>+'[2]Факт рэк_2017'!$AM$11</f>
        <v>730.2692675369764</v>
      </c>
    </row>
    <row r="30" spans="1:13" s="3" customFormat="1" ht="15.75">
      <c r="A30" s="11"/>
      <c r="B30" s="12" t="s">
        <v>33</v>
      </c>
      <c r="C30" s="11"/>
      <c r="D30" s="30">
        <f>+'[1]Факт рэк_2016'!$R$9</f>
        <v>627.6051172805944</v>
      </c>
      <c r="E30" s="30">
        <v>613.94</v>
      </c>
      <c r="F30" s="30">
        <f>+'[2]Факт рэк_2017'!$U$9</f>
        <v>377.1700478126233</v>
      </c>
      <c r="G30" s="30">
        <f>+'[1]Факт рэк_2016'!$U$9</f>
        <v>632.6227723877626</v>
      </c>
      <c r="H30" s="30">
        <v>630.29</v>
      </c>
      <c r="I30" s="30">
        <f>+'[2]Факт рэк_2017'!$AA$9</f>
        <v>303.1318039034605</v>
      </c>
      <c r="J30" s="30">
        <f>+'[2]Факт рэк_2017'!$AD$9</f>
        <v>60.734716476656715</v>
      </c>
      <c r="K30" s="30">
        <f>+'[2]Факт рэк_2017'!$AG$9</f>
        <v>164.66188885447812</v>
      </c>
      <c r="L30" s="30">
        <f>+'[2]Факт рэк_2017'!$AJ$9</f>
        <v>132.02660965062816</v>
      </c>
      <c r="M30" s="30">
        <f>+'[2]Факт рэк_2017'!$AM$9</f>
        <v>292.1789789796605</v>
      </c>
    </row>
    <row r="31" spans="1:13" s="43" customFormat="1" ht="53.25">
      <c r="A31" s="36" t="s">
        <v>34</v>
      </c>
      <c r="B31" s="38" t="s">
        <v>70</v>
      </c>
      <c r="C31" s="36" t="s">
        <v>6</v>
      </c>
      <c r="D31" s="42">
        <f>+'[1]Факт рэк_2016'!$R$43</f>
        <v>2601.377693756936</v>
      </c>
      <c r="E31" s="42">
        <v>846.47</v>
      </c>
      <c r="F31" s="42">
        <f>+'[2]Факт рэк_2017'!$U$44</f>
        <v>3347.883242152391</v>
      </c>
      <c r="G31" s="42">
        <f>+'[1]Факт рэк_2016'!$U$43</f>
        <v>3079.8006197962327</v>
      </c>
      <c r="H31" s="42">
        <v>1169.07</v>
      </c>
      <c r="I31" s="42">
        <f>+'[2]Факт рэк_2017'!$AA$44</f>
        <v>3160.2762968812444</v>
      </c>
      <c r="J31" s="42">
        <f>+'[2]Факт рэк_2017'!$AD$44</f>
        <v>5865.036224601264</v>
      </c>
      <c r="K31" s="42">
        <f>+'[2]Факт рэк_2017'!$AG$44</f>
        <v>7234.686707816748</v>
      </c>
      <c r="L31" s="42">
        <f>+'[2]Факт рэк_2017'!$AJ$44</f>
        <v>7253.358103395981</v>
      </c>
      <c r="M31" s="42">
        <f>+'[2]Факт рэк_2017'!$AM$44</f>
        <v>7290.926178820646</v>
      </c>
    </row>
    <row r="32" spans="1:13" s="3" customFormat="1" ht="31.5">
      <c r="A32" s="11" t="s">
        <v>35</v>
      </c>
      <c r="B32" s="12" t="s">
        <v>71</v>
      </c>
      <c r="C32" s="11" t="s">
        <v>6</v>
      </c>
      <c r="D32" s="30">
        <v>0</v>
      </c>
      <c r="E32" s="30">
        <f>-65.81</f>
        <v>-65.81</v>
      </c>
      <c r="F32" s="30"/>
      <c r="G32" s="30">
        <v>0</v>
      </c>
      <c r="H32" s="30"/>
      <c r="I32" s="30"/>
      <c r="J32" s="30"/>
      <c r="K32" s="30"/>
      <c r="L32" s="30"/>
      <c r="M32" s="30"/>
    </row>
    <row r="33" spans="1:13" s="3" customFormat="1" ht="31.5">
      <c r="A33" s="18" t="s">
        <v>85</v>
      </c>
      <c r="B33" s="12" t="s">
        <v>84</v>
      </c>
      <c r="C33" s="11" t="s">
        <v>6</v>
      </c>
      <c r="D33" s="30"/>
      <c r="E33" s="30">
        <v>-173.87</v>
      </c>
      <c r="F33" s="30"/>
      <c r="G33" s="30"/>
      <c r="H33" s="30">
        <v>-318.87</v>
      </c>
      <c r="I33" s="30"/>
      <c r="J33" s="30"/>
      <c r="K33" s="30"/>
      <c r="L33" s="30"/>
      <c r="M33" s="30"/>
    </row>
    <row r="34" spans="1:13" s="3" customFormat="1" ht="31.5">
      <c r="A34" s="11" t="s">
        <v>36</v>
      </c>
      <c r="B34" s="12" t="s">
        <v>80</v>
      </c>
      <c r="C34" s="11" t="s">
        <v>6</v>
      </c>
      <c r="D34" s="30">
        <v>0</v>
      </c>
      <c r="E34" s="30">
        <v>0</v>
      </c>
      <c r="F34" s="30"/>
      <c r="G34" s="30">
        <f>+'[1]Факт рэк_2016'!$U$62</f>
        <v>2190.7225589736227</v>
      </c>
      <c r="H34" s="30">
        <v>0</v>
      </c>
      <c r="I34" s="30"/>
      <c r="J34" s="30"/>
      <c r="K34" s="30"/>
      <c r="L34" s="30"/>
      <c r="M34" s="30"/>
    </row>
    <row r="35" spans="1:13" s="20" customFormat="1" ht="47.25">
      <c r="A35" s="18" t="s">
        <v>37</v>
      </c>
      <c r="B35" s="19" t="s">
        <v>38</v>
      </c>
      <c r="C35" s="18"/>
      <c r="D35" s="51" t="s">
        <v>81</v>
      </c>
      <c r="E35" s="52"/>
      <c r="F35" s="52"/>
      <c r="G35" s="52"/>
      <c r="H35" s="52"/>
      <c r="I35" s="52"/>
      <c r="J35" s="52"/>
      <c r="K35" s="52"/>
      <c r="L35" s="52"/>
      <c r="M35" s="52"/>
    </row>
    <row r="36" spans="1:9" s="20" customFormat="1" ht="15.75" hidden="1">
      <c r="A36" s="18"/>
      <c r="B36" s="21" t="s">
        <v>39</v>
      </c>
      <c r="C36" s="18"/>
      <c r="D36" s="16"/>
      <c r="E36" s="16"/>
      <c r="F36" s="16"/>
      <c r="G36" s="16"/>
      <c r="H36" s="16"/>
      <c r="I36" s="16"/>
    </row>
    <row r="37" spans="1:9" s="20" customFormat="1" ht="18.75" hidden="1">
      <c r="A37" s="18"/>
      <c r="B37" s="19" t="s">
        <v>72</v>
      </c>
      <c r="C37" s="18" t="s">
        <v>40</v>
      </c>
      <c r="D37" s="16"/>
      <c r="E37" s="16"/>
      <c r="F37" s="16"/>
      <c r="G37" s="16"/>
      <c r="H37" s="16"/>
      <c r="I37" s="16"/>
    </row>
    <row r="38" spans="1:9" s="20" customFormat="1" ht="34.5" hidden="1">
      <c r="A38" s="18"/>
      <c r="B38" s="19" t="s">
        <v>73</v>
      </c>
      <c r="C38" s="18" t="s">
        <v>41</v>
      </c>
      <c r="D38" s="23" t="e">
        <f>D26/D37</f>
        <v>#DIV/0!</v>
      </c>
      <c r="E38" s="23" t="e">
        <f>E26/E37</f>
        <v>#DIV/0!</v>
      </c>
      <c r="F38" s="23"/>
      <c r="G38" s="23"/>
      <c r="H38" s="23" t="e">
        <f>G26/H37</f>
        <v>#DIV/0!</v>
      </c>
      <c r="I38" s="23"/>
    </row>
    <row r="39" spans="1:9" s="3" customFormat="1" ht="47.25" hidden="1">
      <c r="A39" s="11" t="s">
        <v>42</v>
      </c>
      <c r="B39" s="35" t="s">
        <v>43</v>
      </c>
      <c r="C39" s="36"/>
      <c r="D39" s="37"/>
      <c r="E39" s="37"/>
      <c r="F39" s="37"/>
      <c r="G39" s="37"/>
      <c r="H39" s="37"/>
      <c r="I39" s="37"/>
    </row>
    <row r="40" spans="1:9" s="3" customFormat="1" ht="15.75" hidden="1">
      <c r="A40" s="11" t="s">
        <v>44</v>
      </c>
      <c r="B40" s="38" t="s">
        <v>45</v>
      </c>
      <c r="C40" s="36" t="s">
        <v>46</v>
      </c>
      <c r="D40" s="37">
        <v>30</v>
      </c>
      <c r="E40" s="37"/>
      <c r="F40" s="37"/>
      <c r="G40" s="37"/>
      <c r="H40" s="37"/>
      <c r="I40" s="37"/>
    </row>
    <row r="41" spans="1:9" s="3" customFormat="1" ht="31.5" hidden="1">
      <c r="A41" s="11" t="s">
        <v>47</v>
      </c>
      <c r="B41" s="38" t="s">
        <v>48</v>
      </c>
      <c r="C41" s="36" t="s">
        <v>74</v>
      </c>
      <c r="D41" s="30">
        <v>40.5</v>
      </c>
      <c r="E41" s="30"/>
      <c r="F41" s="30"/>
      <c r="G41" s="30"/>
      <c r="H41" s="30"/>
      <c r="I41" s="30"/>
    </row>
    <row r="42" spans="1:9" s="3" customFormat="1" ht="47.25" customHeight="1" hidden="1">
      <c r="A42" s="11" t="s">
        <v>49</v>
      </c>
      <c r="B42" s="38" t="s">
        <v>50</v>
      </c>
      <c r="C42" s="36"/>
      <c r="D42" s="37"/>
      <c r="E42" s="37"/>
      <c r="F42" s="37"/>
      <c r="G42" s="37"/>
      <c r="H42" s="37"/>
      <c r="I42" s="37"/>
    </row>
    <row r="43" spans="1:9" s="3" customFormat="1" ht="15.75" hidden="1">
      <c r="A43" s="11"/>
      <c r="B43" s="39" t="s">
        <v>39</v>
      </c>
      <c r="C43" s="36"/>
      <c r="D43" s="37"/>
      <c r="E43" s="37"/>
      <c r="F43" s="37"/>
      <c r="G43" s="37"/>
      <c r="H43" s="37"/>
      <c r="I43" s="37"/>
    </row>
    <row r="44" spans="1:9" s="3" customFormat="1" ht="31.5" hidden="1">
      <c r="A44" s="11"/>
      <c r="B44" s="38" t="s">
        <v>51</v>
      </c>
      <c r="C44" s="36" t="s">
        <v>6</v>
      </c>
      <c r="D44" s="37"/>
      <c r="E44" s="37"/>
      <c r="F44" s="37"/>
      <c r="G44" s="37"/>
      <c r="H44" s="37"/>
      <c r="I44" s="37"/>
    </row>
    <row r="45" spans="1:9" s="3" customFormat="1" ht="47.25" hidden="1">
      <c r="A45" s="11"/>
      <c r="B45" s="38" t="s">
        <v>52</v>
      </c>
      <c r="C45" s="36" t="s">
        <v>6</v>
      </c>
      <c r="D45" s="32"/>
      <c r="E45" s="37"/>
      <c r="F45" s="37"/>
      <c r="G45" s="37"/>
      <c r="H45" s="37"/>
      <c r="I45" s="37"/>
    </row>
    <row r="46" spans="1:9" s="5" customFormat="1" ht="19.5" customHeight="1">
      <c r="A46" s="4" t="s">
        <v>75</v>
      </c>
      <c r="D46" s="7"/>
      <c r="E46" s="7"/>
      <c r="F46" s="7"/>
      <c r="G46" s="7"/>
      <c r="H46" s="26"/>
      <c r="I46" s="7"/>
    </row>
    <row r="47" spans="1:9" s="5" customFormat="1" ht="15.75">
      <c r="A47" s="4" t="s">
        <v>76</v>
      </c>
      <c r="D47" s="7"/>
      <c r="E47" s="7"/>
      <c r="F47" s="7"/>
      <c r="G47" s="7"/>
      <c r="H47" s="27"/>
      <c r="I47" s="7"/>
    </row>
    <row r="48" spans="1:9" s="5" customFormat="1" ht="15.75">
      <c r="A48" s="4" t="s">
        <v>77</v>
      </c>
      <c r="D48" s="7"/>
      <c r="E48" s="7"/>
      <c r="F48" s="7"/>
      <c r="G48" s="7"/>
      <c r="H48" s="26"/>
      <c r="I48" s="7"/>
    </row>
    <row r="49" spans="1:9" s="5" customFormat="1" ht="15.75">
      <c r="A49" s="4" t="s">
        <v>78</v>
      </c>
      <c r="D49" s="7"/>
      <c r="E49" s="7"/>
      <c r="F49" s="7"/>
      <c r="G49" s="7"/>
      <c r="H49" s="26"/>
      <c r="I49" s="7"/>
    </row>
    <row r="50" ht="15.75">
      <c r="H50" s="28"/>
    </row>
    <row r="51" ht="15.75">
      <c r="H51" s="28"/>
    </row>
    <row r="52" spans="3:11" ht="20.25">
      <c r="C52" s="54" t="s">
        <v>94</v>
      </c>
      <c r="H52" s="29"/>
      <c r="K52" s="54" t="s">
        <v>95</v>
      </c>
    </row>
  </sheetData>
  <sheetProtection/>
  <mergeCells count="13">
    <mergeCell ref="F21:F22"/>
    <mergeCell ref="I21:I22"/>
    <mergeCell ref="L1:M1"/>
    <mergeCell ref="J21:J22"/>
    <mergeCell ref="K21:K22"/>
    <mergeCell ref="L21:L22"/>
    <mergeCell ref="M21:M22"/>
    <mergeCell ref="A4:M4"/>
    <mergeCell ref="D35:M35"/>
    <mergeCell ref="A21:A22"/>
    <mergeCell ref="B21:B22"/>
    <mergeCell ref="C21:C22"/>
    <mergeCell ref="H21:H22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5" man="1"/>
    <brk id="33" max="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Antonina.Borzenkova@nmtport.ru</cp:lastModifiedBy>
  <cp:lastPrinted>2018-05-30T05:00:41Z</cp:lastPrinted>
  <dcterms:created xsi:type="dcterms:W3CDTF">2014-08-15T10:06:32Z</dcterms:created>
  <dcterms:modified xsi:type="dcterms:W3CDTF">2018-05-30T05:21:36Z</dcterms:modified>
  <cp:category/>
  <cp:version/>
  <cp:contentType/>
  <cp:contentStatus/>
</cp:coreProperties>
</file>